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 tabRatio="906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D5" i="6" l="1"/>
  <c r="C5" i="6" l="1"/>
  <c r="L7" i="7" l="1"/>
  <c r="N7" i="7" s="1"/>
  <c r="F6" i="6" l="1"/>
  <c r="O15" i="7" l="1"/>
  <c r="L3" i="7" l="1"/>
  <c r="M3" i="7" s="1"/>
  <c r="M13" i="7" s="1"/>
  <c r="J10" i="7"/>
  <c r="L10" i="7" s="1"/>
  <c r="N10" i="7" s="1"/>
  <c r="L9" i="7" l="1"/>
  <c r="N9" i="7" s="1"/>
  <c r="H5" i="16" l="1"/>
  <c r="H4" i="16"/>
  <c r="I4" i="16" l="1"/>
  <c r="I6" i="16" s="1"/>
  <c r="H7" i="16"/>
  <c r="E9" i="20" l="1"/>
  <c r="G6" i="20" l="1"/>
  <c r="F10" i="6" l="1"/>
  <c r="F9" i="20"/>
  <c r="E5" i="6" l="1"/>
  <c r="F5" i="6" s="1"/>
  <c r="F13" i="6" l="1"/>
  <c r="F21" i="6" l="1"/>
  <c r="F14" i="6"/>
  <c r="F16" i="6" s="1"/>
  <c r="K6" i="7"/>
  <c r="F15" i="6" l="1"/>
  <c r="K8" i="7" s="1"/>
  <c r="L8" i="7" s="1"/>
  <c r="N8" i="7" s="1"/>
  <c r="L6" i="7"/>
  <c r="N6" i="7" s="1"/>
  <c r="N13" i="7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<sst xmlns="http://schemas.openxmlformats.org/spreadsheetml/2006/main" count="86" uniqueCount="79">
  <si>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</si>
  <si>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</si>
  <si>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</si>
  <si>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</si>
  <si>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</si>
  <si>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</si>
  <si>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</si>
  <si>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</si>
  <si>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</si>
  <si>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</si>
  <si>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</si>
  <si>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</si>
  <si>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</si>
  <si>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</si>
  <si>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</si>
  <si>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</si>
  <si>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</si>
  <si>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</si>
  <si>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</si>
  <si>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</si>
  <si>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</si>
  <si>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</si>
  <si>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</si>
  <si>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</si>
  <si>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</si>
  <si>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</si>
  <si>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</si>
  <si>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</si>
  <si>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</si>
  <si>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</si>
  <si>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</si>
  <si>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</si>
  <si>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</si>
  <si>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</si>
  <si>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</si>
  <si>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</si>
  <si>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</si>
  <si>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</si>
  <si>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</si>
  <si>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</si>
  <si>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</si>
  <si>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</si>
  <si>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</si>
  <si>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</si>
  <si>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</si>
  <si>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</si>
  <si>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</si>
  <si>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</si>
  <si>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</si>
  <si>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</si>
  <si>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</si>
  <si>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</si>
  <si>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</si>
  <si>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</si>
  <si>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</si>
  <si>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</si>
  <si>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</si>
  <si>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</si>
  <si>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</si>
  <si>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</si>
  <si>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</si>
  <si>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</si>
  <si>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</si>
  <si>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</si>
  <si>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</si>
  <si>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</si>
  <si>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</si>
  <si>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</si>
  <si>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</si>
  <si>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</si>
  <si>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</si>
  <si>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</si>
  <si>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</si>
  <si>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</si>
  <si>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</si>
  <si>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показаний общего прибора учета тепловой энергии отопления за Январь 2024 г.</t>
  </si>
  <si>
    <t>Расчет платы за коммунальную услуги по гаражу Январь 2024 г.</t>
  </si>
  <si>
    <t>Отчет по вывозу ТКО за Январь 2024 г.</t>
  </si>
  <si>
    <t>СПРАВОЧНАЯ ИНФОРМАЦИЯ потребление коммунальных услуг в доме ул. 8 Марта, д.2а за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</si>
</sst>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_-* #,##0.00\ _р_._-;\-* #,##0.00\ _р_._-;_-* &quot;-&quot;??\ _р_._-;_-@_-"/>
    <numFmt numFmtId="170" formatCode="0.0"/>
    <numFmt numFmtId="172" formatCode="_-* #,##0\ _₽_-;\-* #,##0\ _₽_-;_-* &quot;-&quot;??\ _₽_-;_-@_-"/>
    <numFmt numFmtId="173" formatCode="_-* #,##0.0_р_._-;\-* #,##0.0_р_._-;_-* \-??_р_._-;_-@_-"/>
    <numFmt numFmtId="174" formatCode="_-* #,##0.000_р_._-;\-* #,##0.000_р_._-;_-* &quot;-&quot;??_р_._-;_-@_-"/>
    <numFmt numFmtId="175" formatCode="0.000"/>
    <numFmt numFmtId="178" formatCode="_-* #,##0.000\ _₽_-;\-* #,##0.000\ _₽_-;_-* &quot;-&quot;??\ _₽_-;_-@_-"/>
    <numFmt numFmtId="179" formatCode="_-* #,##0.0000\ _₽_-;\-* #,##0.0000\ _₽_-;_-* &quot;-&quot;??\ _₽_-;_-@_-"/>
    <numFmt numFmtId="180" formatCode="0.0000"/>
    <numFmt numFmtId="181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70" fontId="20" fillId="0" borderId="1" xfId="0" applyNumberFormat="1" applyFont="1" applyBorder="1" applyAlignment="1">
      <alignment horizontal="center" wrapText="1"/>
    </xf>
    <xf numFmtId="170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3" fontId="23" fillId="0" borderId="0" xfId="1" applyNumberFormat="1" applyFont="1" applyBorder="1" applyProtection="1"/>
    <xf numFmtId="174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2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7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9" fontId="24" fillId="0" borderId="0" xfId="1" applyNumberFormat="1" applyFont="1"/>
    <xf numFmtId="181" fontId="24" fillId="0" borderId="0" xfId="1" applyNumberFormat="1" applyFont="1"/>
    <xf numFmtId="180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8" fontId="13" fillId="0" borderId="0" xfId="1" applyNumberFormat="1" applyFont="1" applyFill="1" applyBorder="1"/>
    <xf numFmtId="175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81" fontId="0" fillId="0" borderId="0" xfId="0" applyNumberFormat="1"/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tabSelected="1" zoomScale="85" zoomScaleNormal="85" workbookViewId="0">
      <selection activeCell="F21" sqref="F21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3" t="s">
        <v>2</v>
      </c>
      <c r="B1" s="73"/>
      <c r="C1" s="73"/>
      <c r="D1" s="73"/>
      <c r="E1" s="73"/>
    </row>
    <row r="2" spans="1:11" ht="18.75">
      <c r="A2" s="74" t="s">
        <v>75</v>
      </c>
      <c r="B2" s="74"/>
      <c r="C2" s="74"/>
      <c r="D2" s="74"/>
      <c r="E2" s="74"/>
      <c r="F2" s="74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f>14332.89-50</f>
        <v>14282.89</v>
      </c>
      <c r="D5" s="8">
        <f>14602.62-40</f>
        <v>14562.62</v>
      </c>
      <c r="E5" s="8">
        <f>D5-C5</f>
        <v>279.73000000000138</v>
      </c>
      <c r="F5" s="23">
        <f>E5+G5</f>
        <v>286.06000000000137</v>
      </c>
      <c r="G5" s="31">
        <v>6.33</v>
      </c>
      <c r="H5" s="50"/>
    </row>
    <row r="6" spans="1:11" ht="32.25" customHeight="1">
      <c r="A6" s="75" t="s">
        <v>10</v>
      </c>
      <c r="B6" s="75"/>
      <c r="C6" s="75"/>
      <c r="D6" s="75"/>
      <c r="E6" s="75"/>
      <c r="F6" s="2">
        <f>9210.63+1222</f>
        <v>10432.629999999999</v>
      </c>
    </row>
    <row r="7" spans="1:11">
      <c r="B7" s="9"/>
    </row>
    <row r="8" spans="1:11" ht="51.75" customHeight="1">
      <c r="A8" s="76" t="s">
        <v>39</v>
      </c>
      <c r="B8" s="76"/>
      <c r="C8" s="76"/>
      <c r="D8" s="76"/>
      <c r="E8" s="76"/>
      <c r="F8" s="24">
        <v>468.6</v>
      </c>
      <c r="G8" s="22"/>
    </row>
    <row r="9" spans="1:11" ht="18.75">
      <c r="A9" s="77" t="s">
        <v>41</v>
      </c>
      <c r="B9" s="77"/>
      <c r="C9" s="77"/>
      <c r="D9" s="77"/>
      <c r="E9" s="77"/>
      <c r="F9" s="25">
        <v>5.0999999999999997E-2</v>
      </c>
    </row>
    <row r="10" spans="1:11" ht="28.15" customHeight="1">
      <c r="A10" s="78" t="s">
        <v>32</v>
      </c>
      <c r="B10" s="78"/>
      <c r="C10" s="78"/>
      <c r="D10" s="78"/>
      <c r="E10" s="78"/>
      <c r="F10" s="26">
        <f>F8*F9</f>
        <v>23.898599999999998</v>
      </c>
    </row>
    <row r="11" spans="1:11" ht="28.15" customHeight="1">
      <c r="A11" s="72" t="s">
        <v>57</v>
      </c>
      <c r="B11" s="72"/>
      <c r="C11" s="72"/>
      <c r="D11" s="72"/>
      <c r="E11" s="72"/>
      <c r="F11" s="26">
        <v>43.5</v>
      </c>
    </row>
    <row r="12" spans="1:11" ht="28.15" customHeight="1">
      <c r="A12" s="72" t="s">
        <v>56</v>
      </c>
      <c r="B12" s="72"/>
      <c r="C12" s="72"/>
      <c r="D12" s="72"/>
      <c r="E12" s="72"/>
      <c r="F12" s="26">
        <v>21.68</v>
      </c>
    </row>
    <row r="13" spans="1:11" ht="23.45" customHeight="1">
      <c r="A13" s="77" t="s">
        <v>33</v>
      </c>
      <c r="B13" s="77"/>
      <c r="C13" s="77"/>
      <c r="D13" s="77"/>
      <c r="E13" s="77"/>
      <c r="F13" s="26">
        <f>F5-F10</f>
        <v>262.16140000000138</v>
      </c>
      <c r="G13" s="79"/>
      <c r="H13" s="79"/>
      <c r="I13" s="54"/>
    </row>
    <row r="14" spans="1:11" ht="37.5" customHeight="1">
      <c r="A14" s="78" t="s">
        <v>40</v>
      </c>
      <c r="B14" s="78"/>
      <c r="C14" s="78"/>
      <c r="D14" s="78"/>
      <c r="E14" s="78"/>
      <c r="F14" s="25">
        <f>(F5)/(F10+F13)*F9</f>
        <v>5.0999999999999997E-2</v>
      </c>
    </row>
    <row r="15" spans="1:11" ht="48" customHeight="1">
      <c r="A15" s="78" t="s">
        <v>34</v>
      </c>
      <c r="B15" s="78"/>
      <c r="C15" s="78"/>
      <c r="D15" s="78"/>
      <c r="E15" s="78"/>
      <c r="F15" s="27">
        <f>F20*F14+F18</f>
        <v>182.68950000000001</v>
      </c>
      <c r="K15" s="30"/>
    </row>
    <row r="16" spans="1:11" ht="53.45" customHeight="1">
      <c r="A16" s="78" t="s">
        <v>51</v>
      </c>
      <c r="B16" s="78"/>
      <c r="C16" s="78"/>
      <c r="D16" s="78"/>
      <c r="E16" s="78"/>
      <c r="F16" s="27">
        <f>F14*F20*3.23</f>
        <v>485.04748499999999</v>
      </c>
      <c r="K16" s="30"/>
    </row>
    <row r="17" spans="1:6" ht="18.75">
      <c r="A17" s="77" t="s">
        <v>38</v>
      </c>
      <c r="B17" s="77"/>
      <c r="C17" s="77"/>
      <c r="D17" s="77"/>
      <c r="E17" s="77"/>
      <c r="F17" s="28">
        <v>6198</v>
      </c>
    </row>
    <row r="18" spans="1:6" ht="18.75">
      <c r="A18" s="77" t="s">
        <v>37</v>
      </c>
      <c r="B18" s="77"/>
      <c r="C18" s="77"/>
      <c r="D18" s="77"/>
      <c r="E18" s="77"/>
      <c r="F18" s="26">
        <v>32.520000000000003</v>
      </c>
    </row>
    <row r="19" spans="1:6" ht="18.75">
      <c r="A19" s="77" t="s">
        <v>36</v>
      </c>
      <c r="B19" s="77"/>
      <c r="C19" s="77"/>
      <c r="D19" s="77"/>
      <c r="E19" s="77"/>
      <c r="F19" s="26">
        <v>5.05</v>
      </c>
    </row>
    <row r="20" spans="1:6" ht="22.15" customHeight="1">
      <c r="A20" s="77" t="s">
        <v>35</v>
      </c>
      <c r="B20" s="77"/>
      <c r="C20" s="77"/>
      <c r="D20" s="77"/>
      <c r="E20" s="77"/>
      <c r="F20" s="26">
        <v>2944.5</v>
      </c>
    </row>
    <row r="21" spans="1:6" ht="59.25" customHeight="1">
      <c r="A21" s="80" t="s">
        <v>49</v>
      </c>
      <c r="B21" s="80"/>
      <c r="C21" s="80"/>
      <c r="D21" s="80"/>
      <c r="E21" s="80"/>
      <c r="F21" s="51">
        <f>F13/F6*F20+F17/F6*F19</f>
        <v>76.992488212464551</v>
      </c>
    </row>
    <row r="22" spans="1:6" ht="18.75">
      <c r="A22" s="77"/>
      <c r="B22" s="77"/>
      <c r="C22" s="77"/>
      <c r="D22" s="77"/>
      <c r="E22" s="77"/>
      <c r="F22" s="68"/>
    </row>
    <row r="23" spans="1:6" ht="18.75">
      <c r="A23" s="77"/>
      <c r="B23" s="77"/>
      <c r="C23" s="77"/>
      <c r="D23" s="77"/>
      <c r="E23" s="77"/>
      <c r="F23" s="68"/>
    </row>
    <row r="24" spans="1:6" ht="18.75">
      <c r="A24" s="77"/>
      <c r="B24" s="77"/>
      <c r="C24" s="77"/>
      <c r="D24" s="77"/>
      <c r="E24" s="77"/>
      <c r="F24" s="68"/>
    </row>
    <row r="25" spans="1:6" ht="18.75">
      <c r="A25" s="77"/>
      <c r="B25" s="77"/>
      <c r="C25" s="77"/>
      <c r="D25" s="77"/>
      <c r="E25" s="77"/>
      <c r="F25" s="68"/>
    </row>
  </sheetData>
  <mergeCells count="22"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  <mergeCell ref="A11:E11"/>
    <mergeCell ref="A12:E12"/>
    <mergeCell ref="A1:E1"/>
    <mergeCell ref="A2:F2"/>
    <mergeCell ref="A6:E6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16" activePane="bottomLeft" state="frozen"/>
      <selection pane="bottomLeft" activeCell="K11" sqref="K11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4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3" t="s">
        <v>9</v>
      </c>
      <c r="B3" s="83"/>
      <c r="C3" s="83"/>
      <c r="D3" s="83"/>
      <c r="E3" s="83"/>
      <c r="F3" s="56"/>
      <c r="G3" s="56"/>
      <c r="H3" s="56"/>
      <c r="I3" s="10"/>
      <c r="J3" s="57">
        <v>7080</v>
      </c>
      <c r="K3" s="55">
        <v>5.05</v>
      </c>
      <c r="L3" s="69">
        <f>K3*J3</f>
        <v>35754</v>
      </c>
      <c r="M3" s="58">
        <f>L3/134</f>
        <v>266.82089552238807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0</v>
      </c>
      <c r="K4" s="55">
        <v>32.520000000000003</v>
      </c>
      <c r="L4" s="55"/>
      <c r="M4" s="55"/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76.992488212464551</v>
      </c>
      <c r="L6" s="61">
        <f>K6*M1</f>
        <v>94084.820595631681</v>
      </c>
      <c r="M6" s="61"/>
      <c r="N6" s="55">
        <f>L6/1222</f>
        <v>76.992488212464551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 t="shared" ref="N7:N10" si="0"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f>'Отопление и ГВС'!F15</f>
        <v>182.68950000000001</v>
      </c>
      <c r="L8" s="61">
        <f>J8*K8*M1</f>
        <v>937.63558980000005</v>
      </c>
      <c r="M8" s="61"/>
      <c r="N8" s="55">
        <f t="shared" si="0"/>
        <v>0.76729590000000003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 t="shared" si="0"/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16061/10432.63</f>
        <v>1.5394967520174685</v>
      </c>
      <c r="K10" s="60">
        <v>5.05</v>
      </c>
      <c r="L10" s="61">
        <f>J10*K10*M1</f>
        <v>9500.3884063749992</v>
      </c>
      <c r="M10" s="61"/>
      <c r="N10" s="55">
        <f t="shared" si="0"/>
        <v>7.7744585976882155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v>6.39</v>
      </c>
      <c r="L11" s="61"/>
      <c r="M11" s="61"/>
      <c r="N11" s="55">
        <v>6.42</v>
      </c>
    </row>
    <row r="12" spans="1:15" ht="18.75">
      <c r="A12" s="81" t="s">
        <v>71</v>
      </c>
      <c r="B12" s="81"/>
      <c r="C12" s="81"/>
      <c r="D12" s="81"/>
      <c r="E12" s="81"/>
      <c r="F12" s="59"/>
      <c r="G12" s="59"/>
      <c r="H12" s="59"/>
      <c r="I12" s="55"/>
      <c r="J12" s="10"/>
      <c r="K12" s="29"/>
      <c r="L12" s="29"/>
      <c r="M12" s="55">
        <v>1470</v>
      </c>
      <c r="N12" s="55"/>
    </row>
    <row r="13" spans="1:15" ht="18.75">
      <c r="A13" s="82" t="s">
        <v>72</v>
      </c>
      <c r="B13" s="82"/>
      <c r="C13" s="82"/>
      <c r="D13" s="82"/>
      <c r="E13" s="82"/>
      <c r="F13" s="65"/>
      <c r="G13" s="65"/>
      <c r="H13" s="65"/>
      <c r="I13" s="55"/>
      <c r="J13" s="55"/>
      <c r="K13" s="55"/>
      <c r="L13" s="55"/>
      <c r="M13" s="66">
        <f>SUM(M3:M12)</f>
        <v>1736.8208955223881</v>
      </c>
      <c r="N13" s="66">
        <f>SUM(N3:N12)</f>
        <v>92.406666710152749</v>
      </c>
    </row>
    <row r="15" spans="1:15">
      <c r="O15" s="71">
        <f>J3/O1</f>
        <v>52.835820895522389</v>
      </c>
    </row>
  </sheetData>
  <autoFilter ref="E1:E15"/>
  <mergeCells count="13">
    <mergeCell ref="A6:E6"/>
    <mergeCell ref="A5:E5"/>
    <mergeCell ref="A3:E3"/>
    <mergeCell ref="A1:K1"/>
    <mergeCell ref="A2:I2"/>
    <mergeCell ref="A4:E4"/>
    <mergeCell ref="A12:E12"/>
    <mergeCell ref="A13:E13"/>
    <mergeCell ref="A7:E7"/>
    <mergeCell ref="A10:E10"/>
    <mergeCell ref="A11:E11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workbookViewId="0">
      <selection sqref="A1:H1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77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workbookViewId="0">
      <selection activeCell="E5" sqref="E5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v>14562.62</v>
      </c>
      <c r="E5" s="70">
        <v>262.16000000000003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20.2</v>
      </c>
      <c r="F6" s="67">
        <v>1.48</v>
      </c>
      <c r="G6" s="20">
        <f>G7*0.051</f>
        <v>2.2184999999999997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396</v>
      </c>
      <c r="F7" s="19">
        <v>29.1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43571</v>
      </c>
      <c r="E8" s="19">
        <v>560</v>
      </c>
      <c r="F8" s="19">
        <v>39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956</v>
      </c>
      <c r="F9" s="19">
        <f>F7+F8</f>
        <v>68.099999999999994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37487</v>
      </c>
      <c r="F10" s="15"/>
      <c r="G10" s="21">
        <v>16061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2023-11-20T08:26:24Z</cp:lastPrinted>
  <dcterms:created xsi:type="dcterms:W3CDTF">2015-09-15T11:53:49Z</dcterms:created>
  <dcterms:modified xsi:type="dcterms:W3CDTF">2024-03-04T12:57:49Z</dcterms:modified>
</cp:coreProperties>
</file>